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酬金预算表" sheetId="1" r:id="rId1"/>
  </sheets>
  <definedNames>
    <definedName name="_xlnm.Print_Area" localSheetId="0">'酬金预算表'!$A$1:$AI$39</definedName>
  </definedNames>
  <calcPr fullCalcOnLoad="1"/>
</workbook>
</file>

<file path=xl/sharedStrings.xml><?xml version="1.0" encoding="utf-8"?>
<sst xmlns="http://schemas.openxmlformats.org/spreadsheetml/2006/main" count="59" uniqueCount="59">
  <si>
    <t>姓名：</t>
  </si>
  <si>
    <t>属性</t>
  </si>
  <si>
    <t>分值</t>
  </si>
  <si>
    <t>考试出题及改卷节数</t>
  </si>
  <si>
    <t>基本课时</t>
  </si>
  <si>
    <t>年</t>
  </si>
  <si>
    <t>月</t>
  </si>
  <si>
    <t>日</t>
  </si>
  <si>
    <t>教研室主任签章：</t>
  </si>
  <si>
    <t>审核人签章：</t>
  </si>
  <si>
    <r>
      <t>其它</t>
    </r>
    <r>
      <rPr>
        <sz val="8"/>
        <rFont val="宋体"/>
        <family val="0"/>
      </rPr>
      <t>(+)</t>
    </r>
  </si>
  <si>
    <t>南海校区</t>
  </si>
  <si>
    <t>岗位类别:</t>
  </si>
  <si>
    <t>教师单独指导实践</t>
  </si>
  <si>
    <t>每周实际课时合计</t>
  </si>
  <si>
    <t>职称:</t>
  </si>
  <si>
    <t>等级分：</t>
  </si>
  <si>
    <t>分/学时</t>
  </si>
  <si>
    <t>应发酬金合计：</t>
  </si>
  <si>
    <t>每月预发酬金：</t>
  </si>
  <si>
    <t>元/月</t>
  </si>
  <si>
    <t>每周应计酬课时合计</t>
  </si>
  <si>
    <t>总分值</t>
  </si>
  <si>
    <t>基本课时系数分值</t>
  </si>
  <si>
    <t>二.授课加权系数部分说明</t>
  </si>
  <si>
    <t>一.工作量折算部分说明</t>
  </si>
  <si>
    <t>岗位类别(必须按要求的数字填写):</t>
  </si>
  <si>
    <t>填表说明:(请仔细阅读后再进行填写)</t>
  </si>
  <si>
    <t>基本课时折算</t>
  </si>
  <si>
    <t>基本课时折算后分值</t>
  </si>
  <si>
    <t>折算课时</t>
  </si>
  <si>
    <t>每分值</t>
  </si>
  <si>
    <t>元</t>
  </si>
  <si>
    <r>
      <t>合班系数：</t>
    </r>
    <r>
      <rPr>
        <sz val="12"/>
        <rFont val="宋体"/>
        <family val="0"/>
      </rPr>
      <t>合班0.5, 三个班及以上：0.75</t>
    </r>
  </si>
  <si>
    <r>
      <t>新课系数：</t>
    </r>
    <r>
      <rPr>
        <sz val="12"/>
        <rFont val="宋体"/>
        <family val="0"/>
      </rPr>
      <t>0.1</t>
    </r>
  </si>
  <si>
    <r>
      <t>南海校区：</t>
    </r>
    <r>
      <rPr>
        <sz val="12"/>
        <rFont val="宋体"/>
        <family val="0"/>
      </rPr>
      <t>0.2</t>
    </r>
  </si>
  <si>
    <t>合班</t>
  </si>
  <si>
    <t>新课</t>
  </si>
  <si>
    <t>填表日期：</t>
  </si>
  <si>
    <t>按岗位类别工作量折算区</t>
  </si>
  <si>
    <t>最高职称任职年限</t>
  </si>
  <si>
    <t>★请将酬金数据填写在白底色单元格处,灰色部分禁止填入数据</t>
  </si>
  <si>
    <r>
      <t xml:space="preserve">重复课: </t>
    </r>
    <r>
      <rPr>
        <b/>
        <sz val="12"/>
        <color indexed="8"/>
        <rFont val="宋体"/>
        <family val="0"/>
      </rPr>
      <t>- 0.2</t>
    </r>
  </si>
  <si>
    <r>
      <t>分批实验：</t>
    </r>
    <r>
      <rPr>
        <sz val="12"/>
        <rFont val="宋体"/>
        <family val="0"/>
      </rPr>
      <t>第二批：</t>
    </r>
    <r>
      <rPr>
        <b/>
        <sz val="12"/>
        <rFont val="宋体"/>
        <family val="0"/>
      </rPr>
      <t>-0.2</t>
    </r>
    <r>
      <rPr>
        <sz val="12"/>
        <rFont val="宋体"/>
        <family val="0"/>
      </rPr>
      <t xml:space="preserve"> 第三批：</t>
    </r>
    <r>
      <rPr>
        <b/>
        <sz val="12"/>
        <rFont val="宋体"/>
        <family val="0"/>
      </rPr>
      <t xml:space="preserve">-0.33 </t>
    </r>
    <r>
      <rPr>
        <sz val="12"/>
        <rFont val="宋体"/>
        <family val="0"/>
      </rPr>
      <t>第四批：</t>
    </r>
    <r>
      <rPr>
        <b/>
        <sz val="12"/>
        <rFont val="宋体"/>
        <family val="0"/>
      </rPr>
      <t>-0.4</t>
    </r>
  </si>
  <si>
    <r>
      <t>专任教师（包含基础教研室主任）:</t>
    </r>
    <r>
      <rPr>
        <b/>
        <sz val="12"/>
        <color indexed="10"/>
        <rFont val="宋体"/>
        <family val="0"/>
      </rPr>
      <t>1</t>
    </r>
  </si>
  <si>
    <r>
      <t>专业教研室主任：</t>
    </r>
    <r>
      <rPr>
        <b/>
        <sz val="12"/>
        <color indexed="10"/>
        <rFont val="宋体"/>
        <family val="0"/>
      </rPr>
      <t>4</t>
    </r>
  </si>
  <si>
    <t>最高职称任职年限仅限正高与副高级别填写</t>
  </si>
  <si>
    <r>
      <t xml:space="preserve">20 </t>
    </r>
    <r>
      <rPr>
        <b/>
        <sz val="18"/>
        <rFont val="宋体"/>
        <family val="0"/>
      </rPr>
      <t>/ 20 学年第 学期教师上课酬金（预算表）</t>
    </r>
  </si>
  <si>
    <t>任课班级</t>
  </si>
  <si>
    <t>部门或教研室名称：</t>
  </si>
  <si>
    <r>
      <t>理论课授课名称</t>
    </r>
  </si>
  <si>
    <t>实训课、毕业设计（毕业论文）、顶岗实习填写部分</t>
  </si>
  <si>
    <r>
      <t xml:space="preserve">按照国际课程标准进行双语教学或全外文授课: </t>
    </r>
    <r>
      <rPr>
        <sz val="12"/>
        <color indexed="8"/>
        <rFont val="宋体"/>
        <family val="0"/>
      </rPr>
      <t>0.3</t>
    </r>
  </si>
  <si>
    <t>重复课/实验分批</t>
  </si>
  <si>
    <t>对外合作办学</t>
  </si>
  <si>
    <r>
      <t>二级学院管理人员（辅导员、教务员等）：</t>
    </r>
    <r>
      <rPr>
        <b/>
        <sz val="12"/>
        <color indexed="10"/>
        <rFont val="宋体"/>
        <family val="0"/>
      </rPr>
      <t>2</t>
    </r>
  </si>
  <si>
    <r>
      <t>机关党政管理人员：</t>
    </r>
    <r>
      <rPr>
        <b/>
        <sz val="12"/>
        <color indexed="10"/>
        <rFont val="宋体"/>
        <family val="0"/>
      </rPr>
      <t>3</t>
    </r>
  </si>
  <si>
    <r>
      <t xml:space="preserve">机关（教辅）机构党政正副职,学院党总(副)书记: </t>
    </r>
    <r>
      <rPr>
        <b/>
        <sz val="12"/>
        <color indexed="10"/>
        <rFont val="宋体"/>
        <family val="0"/>
      </rPr>
      <t>5</t>
    </r>
  </si>
  <si>
    <r>
      <t>二级学院正副院长:</t>
    </r>
    <r>
      <rPr>
        <b/>
        <sz val="12"/>
        <color indexed="10"/>
        <rFont val="宋体"/>
        <family val="0"/>
      </rPr>
      <t xml:space="preserve"> 6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</si>
</sst>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00000"/>
    <numFmt numFmtId="187" formatCode="0.00_);[Red]\(0.00\)"/>
    <numFmt numFmtId="188" formatCode="0.0_);[Red]\(0.0\)"/>
    <numFmt numFmtId="189" formatCode="0_);[Red]\(0\)"/>
    <numFmt numFmtId="190" formatCode="0.0_ ;[Red]\-0.0\ 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0"/>
      <name val="Times New Roman"/>
      <family val="1"/>
    </font>
    <font>
      <b/>
      <sz val="18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2"/>
      <color indexed="8"/>
      <name val="宋体"/>
      <family val="0"/>
    </font>
    <font>
      <b/>
      <u val="single"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188" fontId="0" fillId="33" borderId="10" xfId="0" applyNumberFormat="1" applyFill="1" applyBorder="1" applyAlignment="1">
      <alignment vertical="center"/>
    </xf>
    <xf numFmtId="188" fontId="0" fillId="33" borderId="11" xfId="0" applyNumberFormat="1" applyFill="1" applyBorder="1" applyAlignment="1">
      <alignment vertical="center"/>
    </xf>
    <xf numFmtId="188" fontId="0" fillId="33" borderId="11" xfId="0" applyNumberFormat="1" applyFill="1" applyBorder="1" applyAlignment="1">
      <alignment horizontal="center" vertical="center"/>
    </xf>
    <xf numFmtId="188" fontId="0" fillId="33" borderId="12" xfId="0" applyNumberFormat="1" applyFill="1" applyBorder="1" applyAlignment="1">
      <alignment horizontal="center" vertical="center" wrapText="1"/>
    </xf>
    <xf numFmtId="188" fontId="0" fillId="33" borderId="12" xfId="0" applyNumberFormat="1" applyFill="1" applyBorder="1" applyAlignment="1">
      <alignment vertical="center" wrapText="1"/>
    </xf>
    <xf numFmtId="188" fontId="0" fillId="33" borderId="12" xfId="0" applyNumberFormat="1" applyFont="1" applyFill="1" applyBorder="1" applyAlignment="1">
      <alignment vertical="center" wrapText="1"/>
    </xf>
    <xf numFmtId="188" fontId="0" fillId="33" borderId="12" xfId="0" applyNumberFormat="1" applyFill="1" applyBorder="1" applyAlignment="1">
      <alignment vertical="center"/>
    </xf>
    <xf numFmtId="189" fontId="0" fillId="33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89" fontId="5" fillId="33" borderId="1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7" fontId="5" fillId="0" borderId="12" xfId="0" applyNumberFormat="1" applyFont="1" applyBorder="1" applyAlignment="1" applyProtection="1">
      <alignment vertical="center"/>
      <protection locked="0"/>
    </xf>
    <xf numFmtId="187" fontId="9" fillId="0" borderId="12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87" fontId="11" fillId="0" borderId="12" xfId="0" applyNumberFormat="1" applyFont="1" applyBorder="1" applyAlignment="1" applyProtection="1">
      <alignment vertical="center"/>
      <protection locked="0"/>
    </xf>
    <xf numFmtId="49" fontId="13" fillId="0" borderId="12" xfId="0" applyNumberFormat="1" applyFont="1" applyBorder="1" applyAlignment="1" applyProtection="1">
      <alignment vertical="center"/>
      <protection locked="0"/>
    </xf>
    <xf numFmtId="188" fontId="12" fillId="0" borderId="11" xfId="0" applyNumberFormat="1" applyFont="1" applyBorder="1" applyAlignment="1" applyProtection="1">
      <alignment vertical="center"/>
      <protection locked="0"/>
    </xf>
    <xf numFmtId="189" fontId="12" fillId="0" borderId="11" xfId="0" applyNumberFormat="1" applyFont="1" applyBorder="1" applyAlignment="1" applyProtection="1">
      <alignment vertical="center"/>
      <protection locked="0"/>
    </xf>
    <xf numFmtId="187" fontId="13" fillId="0" borderId="12" xfId="0" applyNumberFormat="1" applyFont="1" applyBorder="1" applyAlignment="1" applyProtection="1">
      <alignment vertical="center"/>
      <protection locked="0"/>
    </xf>
    <xf numFmtId="188" fontId="13" fillId="0" borderId="12" xfId="0" applyNumberFormat="1" applyFont="1" applyBorder="1" applyAlignment="1" applyProtection="1">
      <alignment vertical="center"/>
      <protection locked="0"/>
    </xf>
    <xf numFmtId="189" fontId="13" fillId="0" borderId="12" xfId="0" applyNumberFormat="1" applyFont="1" applyBorder="1" applyAlignment="1" applyProtection="1">
      <alignment vertical="center"/>
      <protection locked="0"/>
    </xf>
    <xf numFmtId="189" fontId="14" fillId="0" borderId="12" xfId="0" applyNumberFormat="1" applyFont="1" applyBorder="1" applyAlignment="1" applyProtection="1">
      <alignment vertical="center"/>
      <protection locked="0"/>
    </xf>
    <xf numFmtId="49" fontId="12" fillId="0" borderId="12" xfId="0" applyNumberFormat="1" applyFont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187" fontId="0" fillId="33" borderId="12" xfId="0" applyNumberFormat="1" applyFill="1" applyBorder="1" applyAlignment="1">
      <alignment vertical="center"/>
    </xf>
    <xf numFmtId="187" fontId="0" fillId="33" borderId="12" xfId="0" applyNumberFormat="1" applyFont="1" applyFill="1" applyBorder="1" applyAlignment="1">
      <alignment vertical="center"/>
    </xf>
    <xf numFmtId="187" fontId="0" fillId="33" borderId="12" xfId="0" applyNumberFormat="1" applyFont="1" applyFill="1" applyBorder="1" applyAlignment="1">
      <alignment vertical="center"/>
    </xf>
    <xf numFmtId="188" fontId="17" fillId="33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89" fontId="0" fillId="33" borderId="12" xfId="0" applyNumberFormat="1" applyFill="1" applyBorder="1" applyAlignment="1">
      <alignment horizontal="center" vertical="center" wrapText="1"/>
    </xf>
    <xf numFmtId="188" fontId="0" fillId="33" borderId="11" xfId="0" applyNumberFormat="1" applyFill="1" applyBorder="1" applyAlignment="1">
      <alignment horizontal="center" vertical="center"/>
    </xf>
    <xf numFmtId="188" fontId="1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88" fontId="0" fillId="33" borderId="12" xfId="0" applyNumberFormat="1" applyFill="1" applyBorder="1" applyAlignment="1">
      <alignment horizontal="center" vertical="center"/>
    </xf>
    <xf numFmtId="187" fontId="0" fillId="33" borderId="10" xfId="0" applyNumberFormat="1" applyFill="1" applyBorder="1" applyAlignment="1">
      <alignment horizontal="center" vertical="center"/>
    </xf>
    <xf numFmtId="187" fontId="0" fillId="33" borderId="13" xfId="0" applyNumberFormat="1" applyFill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wrapText="1"/>
    </xf>
    <xf numFmtId="188" fontId="0" fillId="33" borderId="12" xfId="0" applyNumberFormat="1" applyFill="1" applyBorder="1" applyAlignment="1">
      <alignment horizontal="center" vertical="center" wrapText="1"/>
    </xf>
    <xf numFmtId="188" fontId="0" fillId="33" borderId="16" xfId="0" applyNumberFormat="1" applyFill="1" applyBorder="1" applyAlignment="1">
      <alignment horizontal="center" vertical="center" wrapText="1"/>
    </xf>
    <xf numFmtId="188" fontId="0" fillId="33" borderId="17" xfId="0" applyNumberFormat="1" applyFill="1" applyBorder="1" applyAlignment="1">
      <alignment horizontal="center" vertical="center" wrapText="1"/>
    </xf>
    <xf numFmtId="189" fontId="0" fillId="33" borderId="10" xfId="0" applyNumberFormat="1" applyFill="1" applyBorder="1" applyAlignment="1">
      <alignment horizontal="center" vertical="center"/>
    </xf>
    <xf numFmtId="189" fontId="0" fillId="33" borderId="13" xfId="0" applyNumberFormat="1" applyFill="1" applyBorder="1" applyAlignment="1">
      <alignment horizontal="center" vertical="center"/>
    </xf>
    <xf numFmtId="188" fontId="0" fillId="33" borderId="10" xfId="0" applyNumberFormat="1" applyFill="1" applyBorder="1" applyAlignment="1">
      <alignment horizontal="center" vertical="center" wrapText="1"/>
    </xf>
    <xf numFmtId="188" fontId="0" fillId="33" borderId="11" xfId="0" applyNumberFormat="1" applyFill="1" applyBorder="1" applyAlignment="1">
      <alignment horizontal="center" vertical="center" wrapText="1"/>
    </xf>
    <xf numFmtId="188" fontId="0" fillId="33" borderId="13" xfId="0" applyNumberFormat="1" applyFill="1" applyBorder="1" applyAlignment="1">
      <alignment horizontal="center" vertical="center" wrapText="1"/>
    </xf>
    <xf numFmtId="188" fontId="0" fillId="33" borderId="10" xfId="0" applyNumberFormat="1" applyFill="1" applyBorder="1" applyAlignment="1">
      <alignment horizontal="center" vertical="center"/>
    </xf>
    <xf numFmtId="188" fontId="0" fillId="33" borderId="13" xfId="0" applyNumberFormat="1" applyFill="1" applyBorder="1" applyAlignment="1">
      <alignment horizontal="center" vertical="center"/>
    </xf>
    <xf numFmtId="187" fontId="0" fillId="33" borderId="11" xfId="0" applyNumberFormat="1" applyFill="1" applyBorder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/>
    </xf>
    <xf numFmtId="189" fontId="0" fillId="33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38100</xdr:rowOff>
    </xdr:from>
    <xdr:to>
      <xdr:col>9</xdr:col>
      <xdr:colOff>561975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076950" y="561975"/>
          <a:ext cx="5619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9</xdr:col>
      <xdr:colOff>180975</xdr:colOff>
      <xdr:row>2</xdr:row>
      <xdr:rowOff>152400</xdr:rowOff>
    </xdr:from>
    <xdr:ext cx="104775" cy="247650"/>
    <xdr:sp>
      <xdr:nvSpPr>
        <xdr:cNvPr id="2" name="Text Box 2"/>
        <xdr:cNvSpPr txBox="1">
          <a:spLocks noChangeArrowheads="1"/>
        </xdr:cNvSpPr>
      </xdr:nvSpPr>
      <xdr:spPr>
        <a:xfrm>
          <a:off x="6257925" y="6762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190500</xdr:colOff>
      <xdr:row>2</xdr:row>
      <xdr:rowOff>152400</xdr:rowOff>
    </xdr:from>
    <xdr:ext cx="266700" cy="180975"/>
    <xdr:sp>
      <xdr:nvSpPr>
        <xdr:cNvPr id="3" name="Text Box 3"/>
        <xdr:cNvSpPr txBox="1">
          <a:spLocks noChangeArrowheads="1"/>
        </xdr:cNvSpPr>
      </xdr:nvSpPr>
      <xdr:spPr>
        <a:xfrm>
          <a:off x="6267450" y="676275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周次</a:t>
          </a:r>
        </a:p>
      </xdr:txBody>
    </xdr:sp>
    <xdr:clientData/>
  </xdr:oneCellAnchor>
  <xdr:oneCellAnchor>
    <xdr:from>
      <xdr:col>9</xdr:col>
      <xdr:colOff>9525</xdr:colOff>
      <xdr:row>3</xdr:row>
      <xdr:rowOff>228600</xdr:rowOff>
    </xdr:from>
    <xdr:ext cx="333375" cy="514350"/>
    <xdr:sp>
      <xdr:nvSpPr>
        <xdr:cNvPr id="4" name="Text Box 4"/>
        <xdr:cNvSpPr txBox="1">
          <a:spLocks noChangeArrowheads="1"/>
        </xdr:cNvSpPr>
      </xdr:nvSpPr>
      <xdr:spPr>
        <a:xfrm>
          <a:off x="6086475" y="1000125"/>
          <a:ext cx="3333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每周基本课时</a:t>
          </a:r>
        </a:p>
      </xdr:txBody>
    </xdr:sp>
    <xdr:clientData/>
  </xdr:oneCellAnchor>
  <xdr:twoCellAnchor>
    <xdr:from>
      <xdr:col>23</xdr:col>
      <xdr:colOff>161925</xdr:colOff>
      <xdr:row>31</xdr:row>
      <xdr:rowOff>133350</xdr:rowOff>
    </xdr:from>
    <xdr:to>
      <xdr:col>34</xdr:col>
      <xdr:colOff>552450</xdr:colOff>
      <xdr:row>38</xdr:row>
      <xdr:rowOff>95250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8334375"/>
          <a:ext cx="51720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0"/>
  <sheetViews>
    <sheetView showZeros="0" tabSelected="1" zoomScale="73" zoomScaleNormal="73" zoomScalePageLayoutView="0" workbookViewId="0" topLeftCell="A1">
      <selection activeCell="K24" sqref="K24"/>
    </sheetView>
  </sheetViews>
  <sheetFormatPr defaultColWidth="9.00390625" defaultRowHeight="14.25"/>
  <cols>
    <col min="1" max="1" width="17.00390625" style="0" customWidth="1"/>
    <col min="2" max="4" width="5.125" style="0" customWidth="1"/>
    <col min="5" max="5" width="5.75390625" style="0" customWidth="1"/>
    <col min="6" max="7" width="7.125" style="0" customWidth="1"/>
    <col min="8" max="8" width="9.625" style="0" customWidth="1"/>
    <col min="9" max="9" width="17.75390625" style="0" customWidth="1"/>
    <col min="10" max="10" width="7.375" style="0" customWidth="1"/>
    <col min="11" max="11" width="4.25390625" style="0" customWidth="1"/>
    <col min="12" max="12" width="4.50390625" style="0" customWidth="1"/>
    <col min="13" max="13" width="4.625" style="0" customWidth="1"/>
    <col min="14" max="14" width="4.375" style="0" customWidth="1"/>
    <col min="15" max="15" width="4.25390625" style="0" customWidth="1"/>
    <col min="16" max="16" width="4.375" style="0" customWidth="1"/>
    <col min="17" max="17" width="3.875" style="0" customWidth="1"/>
    <col min="18" max="19" width="3.75390625" style="0" customWidth="1"/>
    <col min="20" max="20" width="4.625" style="0" customWidth="1"/>
    <col min="21" max="21" width="4.75390625" style="0" customWidth="1"/>
    <col min="22" max="22" width="4.50390625" style="0" customWidth="1"/>
    <col min="23" max="23" width="5.00390625" style="0" customWidth="1"/>
    <col min="24" max="24" width="4.625" style="0" customWidth="1"/>
    <col min="25" max="25" width="4.75390625" style="0" customWidth="1"/>
    <col min="26" max="26" width="5.375" style="0" customWidth="1"/>
    <col min="27" max="27" width="4.875" style="0" customWidth="1"/>
    <col min="28" max="28" width="4.75390625" style="0" customWidth="1"/>
    <col min="29" max="30" width="4.50390625" style="0" customWidth="1"/>
    <col min="31" max="31" width="4.875" style="0" customWidth="1"/>
    <col min="32" max="32" width="6.625" style="0" customWidth="1"/>
    <col min="33" max="33" width="10.00390625" style="0" customWidth="1"/>
    <col min="34" max="34" width="7.875" style="0" customWidth="1"/>
    <col min="35" max="35" width="9.625" style="0" customWidth="1"/>
  </cols>
  <sheetData>
    <row r="1" spans="1:35" ht="21.75">
      <c r="A1" s="59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35" ht="19.5" customHeight="1">
      <c r="A2" s="7" t="s">
        <v>49</v>
      </c>
      <c r="B2" s="52"/>
      <c r="C2" s="52"/>
      <c r="D2" s="8" t="s">
        <v>0</v>
      </c>
      <c r="E2" s="52"/>
      <c r="F2" s="52"/>
      <c r="G2" s="51" t="s">
        <v>15</v>
      </c>
      <c r="H2" s="51"/>
      <c r="I2" s="33"/>
      <c r="J2" s="8" t="s">
        <v>16</v>
      </c>
      <c r="K2" s="52">
        <v>6</v>
      </c>
      <c r="L2" s="52"/>
      <c r="M2" s="51" t="s">
        <v>17</v>
      </c>
      <c r="N2" s="51"/>
      <c r="O2" s="51" t="s">
        <v>12</v>
      </c>
      <c r="P2" s="51"/>
      <c r="Q2" s="51"/>
      <c r="R2" s="34">
        <v>6</v>
      </c>
      <c r="S2" s="51" t="s">
        <v>40</v>
      </c>
      <c r="T2" s="51"/>
      <c r="U2" s="51"/>
      <c r="V2" s="51"/>
      <c r="W2" s="34"/>
      <c r="X2" s="9"/>
      <c r="Y2" s="9"/>
      <c r="Z2" s="9"/>
      <c r="AA2" s="9"/>
      <c r="AB2" s="9"/>
      <c r="AC2" s="9"/>
      <c r="AD2" s="9"/>
      <c r="AE2" s="67" t="s">
        <v>31</v>
      </c>
      <c r="AF2" s="68"/>
      <c r="AG2" s="69"/>
      <c r="AH2" s="44">
        <v>7.8</v>
      </c>
      <c r="AI2" s="10" t="s">
        <v>32</v>
      </c>
    </row>
    <row r="3" spans="1:36" s="1" customFormat="1" ht="19.5" customHeight="1">
      <c r="A3" s="62" t="s">
        <v>50</v>
      </c>
      <c r="B3" s="62" t="s">
        <v>1</v>
      </c>
      <c r="C3" s="62"/>
      <c r="D3" s="62"/>
      <c r="E3" s="62"/>
      <c r="F3" s="62"/>
      <c r="G3" s="62"/>
      <c r="H3" s="62"/>
      <c r="I3" s="62" t="s">
        <v>48</v>
      </c>
      <c r="J3" s="50"/>
      <c r="K3" s="50">
        <v>1</v>
      </c>
      <c r="L3" s="50">
        <v>2</v>
      </c>
      <c r="M3" s="50">
        <v>3</v>
      </c>
      <c r="N3" s="50">
        <v>4</v>
      </c>
      <c r="O3" s="50">
        <v>5</v>
      </c>
      <c r="P3" s="50">
        <v>6</v>
      </c>
      <c r="Q3" s="50">
        <v>7</v>
      </c>
      <c r="R3" s="50">
        <v>8</v>
      </c>
      <c r="S3" s="50">
        <v>9</v>
      </c>
      <c r="T3" s="50">
        <v>10</v>
      </c>
      <c r="U3" s="50">
        <v>11</v>
      </c>
      <c r="V3" s="50">
        <v>12</v>
      </c>
      <c r="W3" s="50">
        <v>13</v>
      </c>
      <c r="X3" s="50">
        <v>14</v>
      </c>
      <c r="Y3" s="50">
        <v>15</v>
      </c>
      <c r="Z3" s="50">
        <v>16</v>
      </c>
      <c r="AA3" s="50">
        <v>17</v>
      </c>
      <c r="AB3" s="50">
        <v>18</v>
      </c>
      <c r="AC3" s="50">
        <v>19</v>
      </c>
      <c r="AD3" s="50">
        <v>20</v>
      </c>
      <c r="AE3" s="50">
        <v>21</v>
      </c>
      <c r="AF3" s="62" t="s">
        <v>3</v>
      </c>
      <c r="AG3" s="63" t="s">
        <v>4</v>
      </c>
      <c r="AH3" s="63" t="s">
        <v>30</v>
      </c>
      <c r="AI3" s="62" t="s">
        <v>2</v>
      </c>
      <c r="AJ3" s="61"/>
    </row>
    <row r="4" spans="1:36" s="1" customFormat="1" ht="58.5" customHeight="1">
      <c r="A4" s="62"/>
      <c r="B4" s="11" t="s">
        <v>36</v>
      </c>
      <c r="C4" s="12" t="s">
        <v>37</v>
      </c>
      <c r="D4" s="12" t="s">
        <v>11</v>
      </c>
      <c r="E4" s="12" t="s">
        <v>13</v>
      </c>
      <c r="F4" s="12" t="s">
        <v>10</v>
      </c>
      <c r="G4" s="12" t="s">
        <v>54</v>
      </c>
      <c r="H4" s="12" t="s">
        <v>53</v>
      </c>
      <c r="I4" s="62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62"/>
      <c r="AG4" s="64"/>
      <c r="AH4" s="64"/>
      <c r="AI4" s="62"/>
      <c r="AJ4" s="61"/>
    </row>
    <row r="5" spans="1:35" s="18" customFormat="1" ht="19.5" customHeight="1">
      <c r="A5" s="32"/>
      <c r="B5" s="35"/>
      <c r="C5" s="35"/>
      <c r="D5" s="35"/>
      <c r="E5" s="35"/>
      <c r="F5" s="35"/>
      <c r="G5" s="20"/>
      <c r="H5" s="20"/>
      <c r="I5" s="32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42">
        <f>SUM(K5:AF5)</f>
        <v>0</v>
      </c>
      <c r="AH5" s="42">
        <f>AF5+(AG5-AF5)*(1+B5+C5+D5+E5+F5+G5+H5)</f>
        <v>0</v>
      </c>
      <c r="AI5" s="42">
        <f>AH5*$K$2</f>
        <v>0</v>
      </c>
    </row>
    <row r="6" spans="1:35" s="18" customFormat="1" ht="19.5" customHeight="1">
      <c r="A6" s="32"/>
      <c r="B6" s="35"/>
      <c r="C6" s="35"/>
      <c r="D6" s="35"/>
      <c r="E6" s="35"/>
      <c r="F6" s="35"/>
      <c r="G6" s="20"/>
      <c r="H6" s="20"/>
      <c r="I6" s="32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42">
        <f aca="true" t="shared" si="0" ref="AG6:AG24">SUM(K6:AF6)</f>
        <v>0</v>
      </c>
      <c r="AH6" s="42">
        <f aca="true" t="shared" si="1" ref="AH6:AH17">AF6+(AG6-AF6)*(1+B6+C6+D6+E6+F6+G6+H6)</f>
        <v>0</v>
      </c>
      <c r="AI6" s="42">
        <f aca="true" t="shared" si="2" ref="AI6:AI25">AH6*$K$2</f>
        <v>0</v>
      </c>
    </row>
    <row r="7" spans="1:35" s="18" customFormat="1" ht="19.5" customHeight="1">
      <c r="A7" s="32"/>
      <c r="B7" s="35"/>
      <c r="C7" s="35"/>
      <c r="D7" s="35"/>
      <c r="E7" s="35"/>
      <c r="F7" s="35"/>
      <c r="G7" s="20"/>
      <c r="H7" s="20"/>
      <c r="I7" s="32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42">
        <f t="shared" si="0"/>
        <v>0</v>
      </c>
      <c r="AH7" s="42">
        <f t="shared" si="1"/>
        <v>0</v>
      </c>
      <c r="AI7" s="42">
        <f t="shared" si="2"/>
        <v>0</v>
      </c>
    </row>
    <row r="8" spans="1:35" s="19" customFormat="1" ht="19.5" customHeight="1">
      <c r="A8" s="32"/>
      <c r="B8" s="35"/>
      <c r="C8" s="35"/>
      <c r="D8" s="35"/>
      <c r="E8" s="35"/>
      <c r="F8" s="35"/>
      <c r="G8" s="20"/>
      <c r="H8" s="21"/>
      <c r="I8" s="32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43">
        <f t="shared" si="0"/>
        <v>0</v>
      </c>
      <c r="AH8" s="42">
        <f t="shared" si="1"/>
        <v>0</v>
      </c>
      <c r="AI8" s="43">
        <f t="shared" si="2"/>
        <v>0</v>
      </c>
    </row>
    <row r="9" spans="1:35" s="19" customFormat="1" ht="19.5" customHeight="1">
      <c r="A9" s="32"/>
      <c r="B9" s="35"/>
      <c r="C9" s="35"/>
      <c r="D9" s="35"/>
      <c r="E9" s="35"/>
      <c r="F9" s="35"/>
      <c r="G9" s="20"/>
      <c r="H9" s="20"/>
      <c r="I9" s="32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43">
        <f t="shared" si="0"/>
        <v>0</v>
      </c>
      <c r="AH9" s="42">
        <f t="shared" si="1"/>
        <v>0</v>
      </c>
      <c r="AI9" s="43">
        <f t="shared" si="2"/>
        <v>0</v>
      </c>
    </row>
    <row r="10" spans="1:35" s="19" customFormat="1" ht="19.5" customHeight="1">
      <c r="A10" s="32"/>
      <c r="B10" s="35"/>
      <c r="C10" s="35"/>
      <c r="D10" s="35"/>
      <c r="E10" s="35"/>
      <c r="F10" s="35"/>
      <c r="G10" s="20"/>
      <c r="H10" s="20"/>
      <c r="I10" s="32"/>
      <c r="J10" s="36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8"/>
      <c r="Y10" s="37"/>
      <c r="Z10" s="37"/>
      <c r="AA10" s="37"/>
      <c r="AB10" s="37"/>
      <c r="AC10" s="37"/>
      <c r="AD10" s="37"/>
      <c r="AE10" s="37"/>
      <c r="AF10" s="37"/>
      <c r="AG10" s="43">
        <f t="shared" si="0"/>
        <v>0</v>
      </c>
      <c r="AH10" s="42">
        <f t="shared" si="1"/>
        <v>0</v>
      </c>
      <c r="AI10" s="43">
        <f t="shared" si="2"/>
        <v>0</v>
      </c>
    </row>
    <row r="11" spans="1:35" s="19" customFormat="1" ht="19.5" customHeight="1">
      <c r="A11" s="32"/>
      <c r="B11" s="35"/>
      <c r="C11" s="35"/>
      <c r="D11" s="35"/>
      <c r="E11" s="35"/>
      <c r="F11" s="35"/>
      <c r="G11" s="20"/>
      <c r="H11" s="20"/>
      <c r="I11" s="32"/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43">
        <f>SUM(K11:AF11)</f>
        <v>0</v>
      </c>
      <c r="AH11" s="42">
        <f t="shared" si="1"/>
        <v>0</v>
      </c>
      <c r="AI11" s="43">
        <f t="shared" si="2"/>
        <v>0</v>
      </c>
    </row>
    <row r="12" spans="1:35" s="19" customFormat="1" ht="19.5" customHeight="1">
      <c r="A12" s="32"/>
      <c r="B12" s="35"/>
      <c r="C12" s="35"/>
      <c r="D12" s="35"/>
      <c r="E12" s="35"/>
      <c r="F12" s="35"/>
      <c r="G12" s="20"/>
      <c r="H12" s="20"/>
      <c r="I12" s="32"/>
      <c r="J12" s="36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3">
        <f t="shared" si="0"/>
        <v>0</v>
      </c>
      <c r="AH12" s="42">
        <f t="shared" si="1"/>
        <v>0</v>
      </c>
      <c r="AI12" s="43">
        <f t="shared" si="2"/>
        <v>0</v>
      </c>
    </row>
    <row r="13" spans="1:35" s="19" customFormat="1" ht="19.5" customHeight="1">
      <c r="A13" s="32"/>
      <c r="B13" s="35"/>
      <c r="C13" s="35"/>
      <c r="D13" s="35"/>
      <c r="E13" s="35"/>
      <c r="F13" s="35"/>
      <c r="G13" s="20"/>
      <c r="H13" s="20"/>
      <c r="I13" s="32"/>
      <c r="J13" s="36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43">
        <f t="shared" si="0"/>
        <v>0</v>
      </c>
      <c r="AH13" s="42">
        <f t="shared" si="1"/>
        <v>0</v>
      </c>
      <c r="AI13" s="43">
        <f t="shared" si="2"/>
        <v>0</v>
      </c>
    </row>
    <row r="14" spans="1:35" s="19" customFormat="1" ht="19.5" customHeight="1">
      <c r="A14" s="32"/>
      <c r="B14" s="35"/>
      <c r="C14" s="35"/>
      <c r="D14" s="35"/>
      <c r="E14" s="35"/>
      <c r="F14" s="35"/>
      <c r="G14" s="20"/>
      <c r="H14" s="20"/>
      <c r="I14" s="32"/>
      <c r="J14" s="36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43">
        <f t="shared" si="0"/>
        <v>0</v>
      </c>
      <c r="AH14" s="42">
        <f t="shared" si="1"/>
        <v>0</v>
      </c>
      <c r="AI14" s="43">
        <f t="shared" si="2"/>
        <v>0</v>
      </c>
    </row>
    <row r="15" spans="1:35" s="19" customFormat="1" ht="19.5" customHeight="1">
      <c r="A15" s="32"/>
      <c r="B15" s="35"/>
      <c r="C15" s="35"/>
      <c r="D15" s="35"/>
      <c r="E15" s="35"/>
      <c r="F15" s="35"/>
      <c r="G15" s="20"/>
      <c r="H15" s="20"/>
      <c r="I15" s="32"/>
      <c r="J15" s="36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43">
        <f t="shared" si="0"/>
        <v>0</v>
      </c>
      <c r="AH15" s="42">
        <f t="shared" si="1"/>
        <v>0</v>
      </c>
      <c r="AI15" s="43">
        <f t="shared" si="2"/>
        <v>0</v>
      </c>
    </row>
    <row r="16" spans="1:35" s="19" customFormat="1" ht="19.5" customHeight="1">
      <c r="A16" s="32"/>
      <c r="B16" s="35"/>
      <c r="C16" s="35"/>
      <c r="D16" s="35"/>
      <c r="E16" s="35"/>
      <c r="F16" s="35"/>
      <c r="G16" s="20"/>
      <c r="H16" s="20"/>
      <c r="I16" s="32"/>
      <c r="J16" s="36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43">
        <f t="shared" si="0"/>
        <v>0</v>
      </c>
      <c r="AH16" s="42">
        <f t="shared" si="1"/>
        <v>0</v>
      </c>
      <c r="AI16" s="43">
        <f t="shared" si="2"/>
        <v>0</v>
      </c>
    </row>
    <row r="17" spans="1:35" s="19" customFormat="1" ht="19.5" customHeight="1">
      <c r="A17" s="32"/>
      <c r="B17" s="35"/>
      <c r="C17" s="35"/>
      <c r="D17" s="35"/>
      <c r="E17" s="35"/>
      <c r="F17" s="35"/>
      <c r="G17" s="20"/>
      <c r="H17" s="20"/>
      <c r="I17" s="32"/>
      <c r="J17" s="36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43">
        <f t="shared" si="0"/>
        <v>0</v>
      </c>
      <c r="AH17" s="42">
        <f t="shared" si="1"/>
        <v>0</v>
      </c>
      <c r="AI17" s="43">
        <f t="shared" si="2"/>
        <v>0</v>
      </c>
    </row>
    <row r="18" spans="1:35" ht="19.5" customHeight="1">
      <c r="A18" s="70" t="s">
        <v>51</v>
      </c>
      <c r="B18" s="51"/>
      <c r="C18" s="51"/>
      <c r="D18" s="51"/>
      <c r="E18" s="51"/>
      <c r="F18" s="51"/>
      <c r="G18" s="51"/>
      <c r="H18" s="51"/>
      <c r="I18" s="51"/>
      <c r="J18" s="71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43">
        <f t="shared" si="0"/>
        <v>0</v>
      </c>
      <c r="AH18" s="43">
        <f aca="true" t="shared" si="3" ref="AH18:AH24">AF18+(AG18-AF18)*(1+B18+C18+D18+E18+F18+G18+H18)</f>
        <v>0</v>
      </c>
      <c r="AI18" s="43">
        <f t="shared" si="2"/>
        <v>0</v>
      </c>
    </row>
    <row r="19" spans="1:35" ht="19.5" customHeight="1">
      <c r="A19" s="39"/>
      <c r="B19" s="35"/>
      <c r="C19" s="35"/>
      <c r="D19" s="35"/>
      <c r="E19" s="35"/>
      <c r="F19" s="35"/>
      <c r="G19" s="31"/>
      <c r="H19" s="31"/>
      <c r="I19" s="32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43">
        <f t="shared" si="0"/>
        <v>0</v>
      </c>
      <c r="AH19" s="41">
        <f t="shared" si="3"/>
        <v>0</v>
      </c>
      <c r="AI19" s="41">
        <f t="shared" si="2"/>
        <v>0</v>
      </c>
    </row>
    <row r="20" spans="1:35" ht="19.5" customHeight="1">
      <c r="A20" s="39"/>
      <c r="B20" s="35"/>
      <c r="C20" s="35"/>
      <c r="D20" s="35"/>
      <c r="E20" s="35"/>
      <c r="F20" s="35"/>
      <c r="G20" s="31"/>
      <c r="H20" s="31"/>
      <c r="I20" s="32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43">
        <f t="shared" si="0"/>
        <v>0</v>
      </c>
      <c r="AH20" s="41">
        <f t="shared" si="3"/>
        <v>0</v>
      </c>
      <c r="AI20" s="41">
        <f t="shared" si="2"/>
        <v>0</v>
      </c>
    </row>
    <row r="21" spans="1:35" ht="19.5" customHeight="1">
      <c r="A21" s="39"/>
      <c r="B21" s="35"/>
      <c r="C21" s="35"/>
      <c r="D21" s="35"/>
      <c r="E21" s="35"/>
      <c r="F21" s="35"/>
      <c r="G21" s="31"/>
      <c r="H21" s="31"/>
      <c r="I21" s="32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43">
        <f t="shared" si="0"/>
        <v>0</v>
      </c>
      <c r="AH21" s="41">
        <f t="shared" si="3"/>
        <v>0</v>
      </c>
      <c r="AI21" s="41">
        <f t="shared" si="2"/>
        <v>0</v>
      </c>
    </row>
    <row r="22" spans="1:35" ht="19.5" customHeight="1">
      <c r="A22" s="39"/>
      <c r="B22" s="35"/>
      <c r="C22" s="35"/>
      <c r="D22" s="35"/>
      <c r="E22" s="35"/>
      <c r="F22" s="35"/>
      <c r="G22" s="20"/>
      <c r="H22" s="20"/>
      <c r="I22" s="32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43">
        <f t="shared" si="0"/>
        <v>0</v>
      </c>
      <c r="AH22" s="41">
        <f t="shared" si="3"/>
        <v>0</v>
      </c>
      <c r="AI22" s="41">
        <f t="shared" si="2"/>
        <v>0</v>
      </c>
    </row>
    <row r="23" spans="1:35" ht="19.5" customHeight="1">
      <c r="A23" s="39"/>
      <c r="B23" s="35"/>
      <c r="C23" s="35"/>
      <c r="D23" s="35"/>
      <c r="E23" s="35"/>
      <c r="F23" s="35"/>
      <c r="G23" s="20"/>
      <c r="H23" s="20"/>
      <c r="I23" s="32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43">
        <f t="shared" si="0"/>
        <v>0</v>
      </c>
      <c r="AH23" s="41">
        <f t="shared" si="3"/>
        <v>0</v>
      </c>
      <c r="AI23" s="41">
        <f t="shared" si="2"/>
        <v>0</v>
      </c>
    </row>
    <row r="24" spans="1:35" ht="19.5" customHeight="1">
      <c r="A24" s="39"/>
      <c r="B24" s="35"/>
      <c r="C24" s="35"/>
      <c r="D24" s="35"/>
      <c r="E24" s="35"/>
      <c r="F24" s="35"/>
      <c r="G24" s="20"/>
      <c r="H24" s="20"/>
      <c r="I24" s="32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43">
        <f t="shared" si="0"/>
        <v>0</v>
      </c>
      <c r="AH24" s="41">
        <f t="shared" si="3"/>
        <v>0</v>
      </c>
      <c r="AI24" s="41">
        <f t="shared" si="2"/>
        <v>0</v>
      </c>
    </row>
    <row r="25" spans="1:36" ht="19.5" customHeight="1">
      <c r="A25" s="56" t="s">
        <v>14</v>
      </c>
      <c r="B25" s="56"/>
      <c r="C25" s="56"/>
      <c r="D25" s="56"/>
      <c r="E25" s="56"/>
      <c r="F25" s="56"/>
      <c r="G25" s="56"/>
      <c r="H25" s="56"/>
      <c r="I25" s="56"/>
      <c r="J25" s="56"/>
      <c r="K25" s="17">
        <f aca="true" t="shared" si="4" ref="K25:AH25">SUM(K5:K24)</f>
        <v>0</v>
      </c>
      <c r="L25" s="17">
        <f t="shared" si="4"/>
        <v>0</v>
      </c>
      <c r="M25" s="17">
        <f t="shared" si="4"/>
        <v>0</v>
      </c>
      <c r="N25" s="17">
        <f t="shared" si="4"/>
        <v>0</v>
      </c>
      <c r="O25" s="17">
        <f t="shared" si="4"/>
        <v>0</v>
      </c>
      <c r="P25" s="17">
        <f t="shared" si="4"/>
        <v>0</v>
      </c>
      <c r="Q25" s="17">
        <f t="shared" si="4"/>
        <v>0</v>
      </c>
      <c r="R25" s="17">
        <f t="shared" si="4"/>
        <v>0</v>
      </c>
      <c r="S25" s="17">
        <f t="shared" si="4"/>
        <v>0</v>
      </c>
      <c r="T25" s="17">
        <f t="shared" si="4"/>
        <v>0</v>
      </c>
      <c r="U25" s="17">
        <f t="shared" si="4"/>
        <v>0</v>
      </c>
      <c r="V25" s="17">
        <f t="shared" si="4"/>
        <v>0</v>
      </c>
      <c r="W25" s="17">
        <f t="shared" si="4"/>
        <v>0</v>
      </c>
      <c r="X25" s="17">
        <f t="shared" si="4"/>
        <v>0</v>
      </c>
      <c r="Y25" s="17">
        <f t="shared" si="4"/>
        <v>0</v>
      </c>
      <c r="Z25" s="17">
        <f t="shared" si="4"/>
        <v>0</v>
      </c>
      <c r="AA25" s="17">
        <f t="shared" si="4"/>
        <v>0</v>
      </c>
      <c r="AB25" s="17">
        <f t="shared" si="4"/>
        <v>0</v>
      </c>
      <c r="AC25" s="17">
        <f t="shared" si="4"/>
        <v>0</v>
      </c>
      <c r="AD25" s="17">
        <f t="shared" si="4"/>
        <v>0</v>
      </c>
      <c r="AE25" s="17">
        <f t="shared" si="4"/>
        <v>0</v>
      </c>
      <c r="AF25" s="17">
        <f t="shared" si="4"/>
        <v>0</v>
      </c>
      <c r="AG25" s="41">
        <f t="shared" si="4"/>
        <v>0</v>
      </c>
      <c r="AH25" s="41">
        <f t="shared" si="4"/>
        <v>0</v>
      </c>
      <c r="AI25" s="41">
        <f t="shared" si="2"/>
        <v>0</v>
      </c>
      <c r="AJ25" s="2"/>
    </row>
    <row r="26" spans="1:35" ht="19.5" customHeight="1">
      <c r="A26" s="56" t="s">
        <v>21</v>
      </c>
      <c r="B26" s="56"/>
      <c r="C26" s="56"/>
      <c r="D26" s="56"/>
      <c r="E26" s="56"/>
      <c r="F26" s="56"/>
      <c r="G26" s="56"/>
      <c r="H26" s="56"/>
      <c r="I26" s="56"/>
      <c r="J26" s="56"/>
      <c r="K26" s="17">
        <f>IF($R$2=3,IF(AND(K25-K19-K20-K21-K22-K23-K24&lt;=4,K19+K20+K21+K22+K23+K24&lt;=6),K25,IF(AND(K25-K19-K20-K21-K22-K23-K24&lt;=4,K19+K20+K21+K22+K23+K24&gt;6),6+K25-K19-K20-K21-K22-K23-K24,IF(AND(K25-K19-K20-K21-K22-K23-K24&gt;4,K19+K20+K21+K22+K23+K24&lt;=6),4+K19+K20+K21+K22+K23+K24,IF(AND(K25-K19-K20-K21-K22-K23-K24&gt;4,K19+K20+K21+K22+K23+K24&gt;6),10)))),K25)</f>
        <v>0</v>
      </c>
      <c r="L26" s="17">
        <f aca="true" t="shared" si="5" ref="L26:AF26">IF($R$2=3,IF(AND(L25-L19-L20-L21-L22-L23-L24&lt;=4,L19+L20+L21+L22+L23+L24&lt;=6),L25,IF(AND(L25-L19-L20-L21-L22-L23-L24&lt;=4,L19+L20+L21+L22+L23+L24&gt;6),6+L25-L19-L20-L21-L22-L23-L24,IF(AND(L25-L19-L20-L21-L22-L23-L24&gt;4,L19+L20+L21+L22+L23+L24&lt;=6),4+L19+L20+L21+L22+L23+L24,IF(AND(L25-L19-L20-L21-L22-L23-L24&gt;4,L19+L20+L21+L22+L23+L24&gt;6),10)))),L25)</f>
        <v>0</v>
      </c>
      <c r="M26" s="17">
        <f t="shared" si="5"/>
        <v>0</v>
      </c>
      <c r="N26" s="17">
        <f t="shared" si="5"/>
        <v>0</v>
      </c>
      <c r="O26" s="17">
        <f t="shared" si="5"/>
        <v>0</v>
      </c>
      <c r="P26" s="17">
        <f t="shared" si="5"/>
        <v>0</v>
      </c>
      <c r="Q26" s="17">
        <f t="shared" si="5"/>
        <v>0</v>
      </c>
      <c r="R26" s="17">
        <f t="shared" si="5"/>
        <v>0</v>
      </c>
      <c r="S26" s="17">
        <f t="shared" si="5"/>
        <v>0</v>
      </c>
      <c r="T26" s="17">
        <f t="shared" si="5"/>
        <v>0</v>
      </c>
      <c r="U26" s="17">
        <f t="shared" si="5"/>
        <v>0</v>
      </c>
      <c r="V26" s="17">
        <f t="shared" si="5"/>
        <v>0</v>
      </c>
      <c r="W26" s="17">
        <f t="shared" si="5"/>
        <v>0</v>
      </c>
      <c r="X26" s="17">
        <f t="shared" si="5"/>
        <v>0</v>
      </c>
      <c r="Y26" s="17">
        <f t="shared" si="5"/>
        <v>0</v>
      </c>
      <c r="Z26" s="17">
        <f t="shared" si="5"/>
        <v>0</v>
      </c>
      <c r="AA26" s="17">
        <f t="shared" si="5"/>
        <v>0</v>
      </c>
      <c r="AB26" s="17">
        <f t="shared" si="5"/>
        <v>0</v>
      </c>
      <c r="AC26" s="17">
        <f t="shared" si="5"/>
        <v>0</v>
      </c>
      <c r="AD26" s="17">
        <f t="shared" si="5"/>
        <v>0</v>
      </c>
      <c r="AE26" s="17">
        <f t="shared" si="5"/>
        <v>0</v>
      </c>
      <c r="AF26" s="17">
        <f t="shared" si="5"/>
        <v>0</v>
      </c>
      <c r="AG26" s="65" t="s">
        <v>28</v>
      </c>
      <c r="AH26" s="66"/>
      <c r="AI26" s="41">
        <f>SUM(T28:AI29)</f>
        <v>0</v>
      </c>
    </row>
    <row r="27" spans="1:40" ht="19.5" customHeight="1">
      <c r="A27" s="13" t="s">
        <v>18</v>
      </c>
      <c r="B27" s="57">
        <f>AI27*AH2</f>
        <v>0</v>
      </c>
      <c r="C27" s="72"/>
      <c r="D27" s="58"/>
      <c r="E27" s="56" t="s">
        <v>19</v>
      </c>
      <c r="F27" s="56"/>
      <c r="G27" s="56"/>
      <c r="H27" s="57">
        <f>ROUND(B27/5,2)</f>
        <v>0</v>
      </c>
      <c r="I27" s="58"/>
      <c r="J27" s="13" t="s">
        <v>20</v>
      </c>
      <c r="K27" s="13"/>
      <c r="L27" s="13"/>
      <c r="M27" s="13"/>
      <c r="N27" s="13"/>
      <c r="O27" s="13"/>
      <c r="P27" s="13"/>
      <c r="Q27" s="13"/>
      <c r="R27" s="13"/>
      <c r="S27" s="13"/>
      <c r="T27" s="70" t="s">
        <v>23</v>
      </c>
      <c r="U27" s="51"/>
      <c r="V27" s="51"/>
      <c r="W27" s="51"/>
      <c r="X27" s="71"/>
      <c r="Y27" s="57">
        <f>(AH25-AG25)*$K$2</f>
        <v>0</v>
      </c>
      <c r="Z27" s="72"/>
      <c r="AA27" s="58"/>
      <c r="AB27" s="70" t="s">
        <v>29</v>
      </c>
      <c r="AC27" s="51"/>
      <c r="AD27" s="51"/>
      <c r="AE27" s="51"/>
      <c r="AF27" s="71"/>
      <c r="AG27" s="41">
        <f>AI26*$K$2</f>
        <v>0</v>
      </c>
      <c r="AH27" s="14" t="s">
        <v>22</v>
      </c>
      <c r="AI27" s="41">
        <f>Y27+AG27</f>
        <v>0</v>
      </c>
      <c r="AJ27" s="2"/>
      <c r="AK27" s="2"/>
      <c r="AL27" s="2"/>
      <c r="AM27" s="2"/>
      <c r="AN27" s="2"/>
    </row>
    <row r="28" spans="1:35" ht="19.5" customHeight="1">
      <c r="A28" s="2"/>
      <c r="B28" s="2"/>
      <c r="C28" s="2"/>
      <c r="D28" s="6"/>
      <c r="E28" s="6"/>
      <c r="F28" s="6"/>
      <c r="G28" s="6"/>
      <c r="H28" s="2"/>
      <c r="I28" s="54"/>
      <c r="J28" s="54"/>
      <c r="K28" s="2"/>
      <c r="L28" s="74" t="s">
        <v>39</v>
      </c>
      <c r="M28" s="75"/>
      <c r="N28" s="75"/>
      <c r="O28" s="75"/>
      <c r="P28" s="75"/>
      <c r="Q28" s="75"/>
      <c r="R28" s="75"/>
      <c r="S28" s="75"/>
      <c r="T28" s="13">
        <f>IF($R$2=5,IF(AG25&lt;=80,AG25,80),0)</f>
        <v>0</v>
      </c>
      <c r="U28" s="13">
        <f>IF($R$2=6,IF(AG25&lt;=120,AG25,120),0)</f>
        <v>0</v>
      </c>
      <c r="V28" s="41">
        <f>IF($R$2=1,IF(AND(SUM(K5:AE17)&lt;=200,AG25&lt;=400),SUM(K5:AE17)*1.1+SUM(AF5:AF17)+SUM(AG19:AG24),0),0)</f>
        <v>0</v>
      </c>
      <c r="W28" s="41">
        <f>IF($R$2=1,IF(AND(SUM(K5:AE17)&lt;=200,AG25&gt;400),SUM(K5:AE17)*1.1+400-SUM(K5:AE17),0),0)</f>
        <v>0</v>
      </c>
      <c r="X28" s="41">
        <f>IF($R$2=1,IF(AND(SUM(K5:AE17)&gt;200,SUM(K5:AE17)&lt;=240,AG25&lt;=400),200*1.1+(SUM(K5:AE17)-200)*1.15+SUM(AF5:AF17)+SUM(AG19:AG24),0),0)</f>
        <v>0</v>
      </c>
      <c r="Y28" s="41">
        <f>IF($R$2=1,IF(AND(SUM(K5:AE17)&gt;200,SUM(K5:AE17)&lt;=240,AG25&gt;400),200*1.1+(SUM(K5:AE17)-200)*1.15+400-SUM(K5:AE17),0),0)</f>
        <v>0</v>
      </c>
      <c r="Z28" s="41">
        <f>IF($R$2=1,IF(AND(SUM(K5:AE17)&gt;240,SUM(K5:AE17)&lt;=300,AG25&lt;=400),200*1.1+40*1.15+AG25-240,0),0)</f>
        <v>0</v>
      </c>
      <c r="AA28" s="41">
        <f>IF($R$2=1,IF(AND(SUM(K5:AE17)&gt;240,SUM(K5:AE17)&lt;=300,AG25&gt;400),200*1.1+40*1.15+400-240,0),0)</f>
        <v>0</v>
      </c>
      <c r="AB28" s="41">
        <f>IF($R$2=1,IF(AND(SUM(K5:AE17)&gt;300,SUM(K5:AE17)&lt;=360,AG25&lt;=400),200*1.1+40*1.15+60+(SUM(K5:AE17)-300)*0.7+SUM(AF5:AF17)+SUM(AG19:AG24),0),0)</f>
        <v>0</v>
      </c>
      <c r="AC28" s="41">
        <f>IF($R$2=1,IF(AND(SUM(K5:AE17)&gt;300,SUM(K5:AE17)&lt;=360,AG25&gt;400),200*1.1+40*1.15+60+(SUM(K5:AE17)-300)*0.7+400-SUM(K5:AE17),0),0)</f>
        <v>0</v>
      </c>
      <c r="AD28" s="41">
        <f>IF($R$2=1,IF(AND(SUM(K5:AE17)&gt;360,SUM(K5:AE17)&lt;=400,AG25&lt;=400),200*1.1+40*1.15+60*1+60*0.7+(SUM(K5:AE17)-360)*0.4+SUM(AF5:AF17)+SUM(AG19:AG24),0),0)</f>
        <v>0</v>
      </c>
      <c r="AE28" s="41">
        <f>IF($R$2=1,IF(AND(SUM(K5:AE17)&gt;360,SUM(K5:AE17)&lt;=400,AG25&gt;400),200*1.1+40*1.15+60*1+60*0.7+(SUM(K5:AE17)-360)*0.4+400-SUM(K5:AE17),0),0)</f>
        <v>0</v>
      </c>
      <c r="AF28" s="41">
        <f>IF($R$2=1,IF(SUM(K5:AE17)&gt;400,200*1.1+40*1.15+60*1+60*0.7+40*0.4,0),0)</f>
        <v>0</v>
      </c>
      <c r="AG28" s="41">
        <f>IF($R$2=2,IF(AND(AG25-AG19-AG20-AG21-AG22-AG23-AG24&lt;=120,AG19+AG20+AG21+AG22+AG23+AG24&lt;=120),AG25,IF(AND(AG25-AG19-AG20-AG21-AG22-AG23-AG24&lt;=120,AG19+AG20+AG21+AG22+AG23+AG24&gt;120),120+(AG25-AG19-AG20-AG21-AG22-AG23-AG24),IF(AND(AG25-AG19-AG20-AG21-AG22-AG23-AG24&gt;120,AG19+AG20+AG21+AG22+AG23+AG24&lt;=120),120+AG19+AG20+AG21+AG22+AG23+AG24,IF(AND(AG25-AG19-AG20-AG21-AG22-AG23-AG24&gt;120,AG19+AG20+AG21+AG22+AG23+AG24&gt;120),120+120,0)))),0)</f>
        <v>0</v>
      </c>
      <c r="AH28" s="41">
        <f>IF($R$2=3,IF(AND(AG25-AG19-AG20-AG21-AG22-AG23-AG24&lt;=80,AG19+AG20+AG21+AG22+AG23+AG24&lt;=120),AG25,IF(AND(AG25-AG19-AG20-AG21-AG22-AG23-AG24&lt;=80,AG19+AG20+AG21+AG22+AG23+AG24&gt;120),120+(AG25-AG19-AG20-AG21-AG22-AG23-AG24),IF(AND(AG25-AG19-AG20-AG21-AG22-AG23-AG24&gt;80,AG19+AG20+AG21+AG22+AG23+AG24&lt;=120),80+AG19+AG20+AG21+AG22+AG23+AG24,IF(AND(AG25-AG19-AG20-AG21-AG22-AG23-AG24&gt;80,AG19+AG20+AG21+AG22+AG23+AG24&gt;120),80+120,0)))),0)</f>
        <v>0</v>
      </c>
      <c r="AI28" s="41">
        <f>IF($R$2=4,IF(AND(SUM(K5:AE17)&lt;=200,AG25&lt;=400),SUM(K5:AE17)*1.1+SUM(AF5:AF17)+SUM(AG19:AG24),0),0)</f>
        <v>0</v>
      </c>
    </row>
    <row r="29" spans="1:35" ht="19.5" customHeight="1">
      <c r="A29" s="2" t="s">
        <v>38</v>
      </c>
      <c r="B29" s="2" t="s">
        <v>5</v>
      </c>
      <c r="C29" s="2" t="s">
        <v>6</v>
      </c>
      <c r="D29" s="6" t="s">
        <v>7</v>
      </c>
      <c r="E29" s="6"/>
      <c r="F29" s="6"/>
      <c r="G29" s="6"/>
      <c r="H29" s="2"/>
      <c r="I29" s="54" t="s">
        <v>8</v>
      </c>
      <c r="J29" s="54"/>
      <c r="K29" s="2"/>
      <c r="L29" s="2"/>
      <c r="M29" s="2"/>
      <c r="N29" s="2"/>
      <c r="O29" s="2"/>
      <c r="P29" s="54" t="s">
        <v>9</v>
      </c>
      <c r="Q29" s="54"/>
      <c r="R29" s="5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41">
        <f>IF($R$2=4,IF(AND(SUM(K5:AE17)&lt;=200,AG25&gt;400),SUM(K5:AE17)*1.1+SUM(AF5:AF17)+400-SUM(K5:AE17),0),0)</f>
        <v>0</v>
      </c>
      <c r="AF29" s="41">
        <f>IF($R$2=4,IF(AND(SUM(K5:AE17)&gt;200,SUM(K5:AE17)&lt;=240,AG25&lt;=400),200*1.1+(SUM(K5:AE17)-200)*0.8+SUM(AF5:AF17)+SUM(AG19:AG24),0),0)</f>
        <v>0</v>
      </c>
      <c r="AG29" s="41">
        <f>IF($R$2=4,IF(AND(SUM(K5:AE17)&gt;200,SUM(K5:AE17)&lt;=240,AG25&gt;400),200*1.1+(SUM(K5:AE17)-200)*0.8+SUM(AF5:AF17)+400-SUM(K5:AE17),0),0)</f>
        <v>0</v>
      </c>
      <c r="AH29" s="41">
        <f>IF($R$2=4,IF(AND(SUM(K5:AE17)&gt;240,AG25&lt;=400),200*1.1+40*0.8+(SUM(K5:AE17)-240)*0.4+SUM(AF5:AF17)+SUM(AG19:AG24),0),0)</f>
        <v>0</v>
      </c>
      <c r="AI29" s="41">
        <f>IF($R$2=4,IF(AND(SUM(K5:AE17)&gt;240,AG25&gt;400),200*1.1+40*0.8+(SUM(K5:AE17)-240)*0.4+SUM(AF5:AF17)+400-SUM(K5:AE17),0),0)</f>
        <v>0</v>
      </c>
    </row>
    <row r="30" spans="1:35" ht="19.5" customHeight="1">
      <c r="A30" s="2"/>
      <c r="B30" s="2"/>
      <c r="C30" s="2"/>
      <c r="D30" s="6"/>
      <c r="E30" s="6"/>
      <c r="F30" s="6"/>
      <c r="G30" s="6"/>
      <c r="H30" s="2"/>
      <c r="I30" s="15"/>
      <c r="J30" s="15"/>
      <c r="K30" s="2"/>
      <c r="L30" s="2"/>
      <c r="M30" s="2"/>
      <c r="N30" s="2"/>
      <c r="O30" s="2"/>
      <c r="P30" s="15"/>
      <c r="Q30" s="15"/>
      <c r="R30" s="16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3" customFormat="1" ht="19.5" customHeight="1">
      <c r="A31" s="22" t="s">
        <v>27</v>
      </c>
      <c r="B31" s="23"/>
      <c r="C31" s="23"/>
      <c r="D31" s="23"/>
      <c r="E31" s="23"/>
      <c r="F31" s="23"/>
      <c r="G31" s="23"/>
      <c r="H31" s="23"/>
      <c r="I31" s="22" t="s">
        <v>24</v>
      </c>
      <c r="J31" s="2"/>
      <c r="K31" s="2"/>
      <c r="L31" s="2"/>
      <c r="M31" s="2"/>
      <c r="Q31" s="40"/>
      <c r="R31" s="25"/>
      <c r="S31" s="25"/>
      <c r="T31" s="25"/>
      <c r="U31" s="25"/>
      <c r="V31" s="25"/>
      <c r="W31" s="25"/>
      <c r="X31" s="25"/>
      <c r="Y31" s="25"/>
      <c r="Z31" s="25"/>
      <c r="AA31" s="2"/>
      <c r="AB31" s="2"/>
      <c r="AC31" s="2"/>
      <c r="AD31" s="2"/>
      <c r="AE31" s="2"/>
      <c r="AF31" s="2"/>
      <c r="AG31" s="2"/>
      <c r="AH31" s="2"/>
      <c r="AI31" s="2"/>
    </row>
    <row r="32" spans="1:25" s="3" customFormat="1" ht="19.5" customHeight="1">
      <c r="A32" s="22" t="s">
        <v>25</v>
      </c>
      <c r="B32" s="23"/>
      <c r="C32" s="23"/>
      <c r="D32" s="23"/>
      <c r="E32" s="23"/>
      <c r="F32" s="23"/>
      <c r="G32" s="23"/>
      <c r="H32" s="23"/>
      <c r="I32" s="26" t="s">
        <v>33</v>
      </c>
      <c r="J32" s="27"/>
      <c r="K32" s="27"/>
      <c r="L32" s="27"/>
      <c r="M32" s="27"/>
      <c r="R32" s="25"/>
      <c r="S32" s="25"/>
      <c r="T32" s="25"/>
      <c r="U32" s="25"/>
      <c r="V32" s="25"/>
      <c r="W32" s="25"/>
      <c r="X32" s="2"/>
      <c r="Y32" s="2"/>
    </row>
    <row r="33" spans="1:25" s="3" customFormat="1" ht="19.5" customHeight="1">
      <c r="A33" s="24" t="s">
        <v>26</v>
      </c>
      <c r="B33" s="23"/>
      <c r="C33" s="23"/>
      <c r="D33" s="23"/>
      <c r="E33" s="23"/>
      <c r="F33" s="23"/>
      <c r="G33" s="23"/>
      <c r="H33" s="23"/>
      <c r="I33" s="22" t="s">
        <v>34</v>
      </c>
      <c r="J33" s="23"/>
      <c r="K33" s="23"/>
      <c r="L33" s="23"/>
      <c r="M33" s="23"/>
      <c r="R33" s="25"/>
      <c r="S33" s="25"/>
      <c r="T33" s="25"/>
      <c r="U33" s="25"/>
      <c r="V33" s="25"/>
      <c r="W33" s="25"/>
      <c r="X33" s="2"/>
      <c r="Y33" s="2"/>
    </row>
    <row r="34" spans="1:24" ht="19.5" customHeight="1">
      <c r="A34" s="23" t="s">
        <v>44</v>
      </c>
      <c r="B34" s="23"/>
      <c r="C34" s="23"/>
      <c r="D34" s="23"/>
      <c r="E34" s="23"/>
      <c r="F34" s="23"/>
      <c r="G34" s="23"/>
      <c r="H34" s="23"/>
      <c r="I34" s="22" t="s">
        <v>35</v>
      </c>
      <c r="J34" s="23"/>
      <c r="K34" s="23"/>
      <c r="L34" s="23"/>
      <c r="M34" s="23"/>
      <c r="R34" s="25"/>
      <c r="S34" s="25"/>
      <c r="T34" s="25"/>
      <c r="U34" s="25"/>
      <c r="V34" s="25"/>
      <c r="W34" s="25"/>
      <c r="X34" s="2"/>
    </row>
    <row r="35" spans="1:24" ht="19.5" customHeight="1">
      <c r="A35" s="46" t="s">
        <v>55</v>
      </c>
      <c r="B35" s="22"/>
      <c r="C35" s="22"/>
      <c r="D35" s="22"/>
      <c r="E35" s="22"/>
      <c r="F35" s="22"/>
      <c r="G35" s="23"/>
      <c r="H35" s="23"/>
      <c r="I35" s="29" t="s">
        <v>42</v>
      </c>
      <c r="J35" s="23"/>
      <c r="K35" s="28"/>
      <c r="L35" s="28"/>
      <c r="M35" s="23"/>
      <c r="R35" s="25"/>
      <c r="S35" s="25"/>
      <c r="T35" s="25"/>
      <c r="U35" s="25"/>
      <c r="V35" s="25"/>
      <c r="W35" s="25"/>
      <c r="X35" s="2"/>
    </row>
    <row r="36" spans="1:34" ht="19.5" customHeight="1">
      <c r="A36" s="47" t="s">
        <v>56</v>
      </c>
      <c r="B36" s="22"/>
      <c r="C36" s="22"/>
      <c r="D36" s="22"/>
      <c r="E36" s="22"/>
      <c r="F36" s="22"/>
      <c r="G36" s="23"/>
      <c r="H36" s="23"/>
      <c r="I36" s="26" t="s">
        <v>43</v>
      </c>
      <c r="J36" s="27"/>
      <c r="K36" s="27"/>
      <c r="L36" s="27"/>
      <c r="M36" s="27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"/>
      <c r="AE36" s="2"/>
      <c r="AF36" s="2"/>
      <c r="AG36" s="2"/>
      <c r="AH36" s="2"/>
    </row>
    <row r="37" spans="1:34" ht="19.5" customHeight="1">
      <c r="A37" s="23" t="s">
        <v>45</v>
      </c>
      <c r="B37" s="23"/>
      <c r="C37" s="23"/>
      <c r="D37" s="23"/>
      <c r="E37" s="23"/>
      <c r="F37" s="23"/>
      <c r="G37" s="23"/>
      <c r="H37" s="23"/>
      <c r="I37" s="45" t="s">
        <v>52</v>
      </c>
      <c r="J37" s="30"/>
      <c r="K37" s="30"/>
      <c r="L37" s="30"/>
      <c r="M37" s="30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"/>
      <c r="AE37" s="2"/>
      <c r="AF37" s="2"/>
      <c r="AG37" s="2"/>
      <c r="AH37" s="2"/>
    </row>
    <row r="38" spans="1:34" s="5" customFormat="1" ht="19.5" customHeight="1">
      <c r="A38" s="48" t="s">
        <v>57</v>
      </c>
      <c r="B38" s="23"/>
      <c r="C38" s="23"/>
      <c r="D38" s="23"/>
      <c r="E38" s="23"/>
      <c r="F38" s="23"/>
      <c r="G38" s="23"/>
      <c r="H38" s="23"/>
      <c r="I38" s="73" t="s">
        <v>46</v>
      </c>
      <c r="J38" s="73"/>
      <c r="K38" s="73"/>
      <c r="L38" s="73"/>
      <c r="M38" s="73"/>
      <c r="N38" s="73"/>
      <c r="O38" s="73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4"/>
      <c r="AE38" s="4"/>
      <c r="AF38" s="4"/>
      <c r="AG38" s="4"/>
      <c r="AH38" s="4"/>
    </row>
    <row r="39" spans="1:35" s="5" customFormat="1" ht="19.5" customHeight="1">
      <c r="A39" s="49" t="s">
        <v>58</v>
      </c>
      <c r="H39" s="23"/>
      <c r="I39" s="24" t="s">
        <v>41</v>
      </c>
      <c r="J39"/>
      <c r="K39"/>
      <c r="L39"/>
      <c r="M39"/>
      <c r="U39"/>
      <c r="V39"/>
      <c r="W39"/>
      <c r="X39"/>
      <c r="Y39"/>
      <c r="Z39" s="23"/>
      <c r="AA39" s="23"/>
      <c r="AB39" s="25"/>
      <c r="AC39" s="25"/>
      <c r="AD39" s="25"/>
      <c r="AE39" s="25"/>
      <c r="AF39" s="25"/>
      <c r="AG39" s="25"/>
      <c r="AH39" s="25"/>
      <c r="AI39" s="25"/>
    </row>
    <row r="40" spans="1:5" ht="15">
      <c r="A40" s="53"/>
      <c r="B40" s="53"/>
      <c r="C40" s="53"/>
      <c r="D40" s="53"/>
      <c r="E40" s="53"/>
    </row>
  </sheetData>
  <sheetProtection password="FB76" sheet="1" objects="1" scenarios="1"/>
  <protectedRanges>
    <protectedRange sqref="A19:AF24" name="区域9"/>
    <protectedRange sqref="A5:AF17" name="区域8"/>
    <protectedRange sqref="W2" name="区域7"/>
    <protectedRange sqref="R2" name="区域6"/>
    <protectedRange sqref="K2" name="区域5"/>
    <protectedRange sqref="I2" name="区域4"/>
    <protectedRange sqref="E2" name="区域3"/>
    <protectedRange sqref="B2" name="区域2"/>
    <protectedRange sqref="A1" name="区域1"/>
  </protectedRanges>
  <mergeCells count="55">
    <mergeCell ref="M2:N2"/>
    <mergeCell ref="K2:L2"/>
    <mergeCell ref="I29:J29"/>
    <mergeCell ref="N3:N4"/>
    <mergeCell ref="A18:J18"/>
    <mergeCell ref="A25:J25"/>
    <mergeCell ref="L3:L4"/>
    <mergeCell ref="B2:C2"/>
    <mergeCell ref="L28:S28"/>
    <mergeCell ref="S3:S4"/>
    <mergeCell ref="V3:V4"/>
    <mergeCell ref="I38:O38"/>
    <mergeCell ref="A3:A4"/>
    <mergeCell ref="I3:I4"/>
    <mergeCell ref="J3:J4"/>
    <mergeCell ref="B27:D27"/>
    <mergeCell ref="B3:H3"/>
    <mergeCell ref="I28:J28"/>
    <mergeCell ref="AG26:AH26"/>
    <mergeCell ref="AE2:AG2"/>
    <mergeCell ref="T27:X27"/>
    <mergeCell ref="AB27:AF27"/>
    <mergeCell ref="W3:W4"/>
    <mergeCell ref="Y27:AA27"/>
    <mergeCell ref="AF3:AF4"/>
    <mergeCell ref="AA3:AA4"/>
    <mergeCell ref="AC3:AC4"/>
    <mergeCell ref="AD3:AD4"/>
    <mergeCell ref="A1:AI1"/>
    <mergeCell ref="K3:K4"/>
    <mergeCell ref="U3:U4"/>
    <mergeCell ref="O3:O4"/>
    <mergeCell ref="M3:M4"/>
    <mergeCell ref="AJ3:AJ4"/>
    <mergeCell ref="AI3:AI4"/>
    <mergeCell ref="AG3:AG4"/>
    <mergeCell ref="AH3:AH4"/>
    <mergeCell ref="AB3:AB4"/>
    <mergeCell ref="A40:E40"/>
    <mergeCell ref="P29:R29"/>
    <mergeCell ref="A26:J26"/>
    <mergeCell ref="E27:G27"/>
    <mergeCell ref="H27:I27"/>
    <mergeCell ref="T3:T4"/>
    <mergeCell ref="P3:P4"/>
    <mergeCell ref="Q3:Q4"/>
    <mergeCell ref="R3:R4"/>
    <mergeCell ref="O2:Q2"/>
    <mergeCell ref="E2:F2"/>
    <mergeCell ref="G2:H2"/>
    <mergeCell ref="AE3:AE4"/>
    <mergeCell ref="S2:V2"/>
    <mergeCell ref="Z3:Z4"/>
    <mergeCell ref="X3:X4"/>
    <mergeCell ref="Y3:Y4"/>
  </mergeCells>
  <dataValidations count="3">
    <dataValidation type="list" allowBlank="1" showInputMessage="1" showErrorMessage="1" sqref="I2">
      <formula1>"本科(见习),助理,中级,高级讲师,中学高级讲师,副高5年以下,副高5年及以上,正高5年以下,正高5年及以上"</formula1>
    </dataValidation>
    <dataValidation type="list" allowBlank="1" showInputMessage="1" showErrorMessage="1" sqref="K2:L2">
      <formula1>"3,4.5,6,7,7.5,8,11.5,12"</formula1>
    </dataValidation>
    <dataValidation type="list" allowBlank="1" showInputMessage="1" showErrorMessage="1" sqref="R2">
      <formula1>"1,2,3,4,5,6"</formula1>
    </dataValidation>
  </dataValidations>
  <printOptions horizontalCentered="1" verticalCentered="1"/>
  <pageMargins left="0.42" right="0.39" top="0.4724409448818898" bottom="0.7086614173228347" header="0.5118110236220472" footer="0.5118110236220472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广东轻工职业技术学院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熊维</cp:lastModifiedBy>
  <cp:lastPrinted>2017-02-20T13:07:49Z</cp:lastPrinted>
  <dcterms:created xsi:type="dcterms:W3CDTF">2003-08-20T13:58:42Z</dcterms:created>
  <dcterms:modified xsi:type="dcterms:W3CDTF">2017-02-21T09:19:43Z</dcterms:modified>
  <cp:category/>
  <cp:version/>
  <cp:contentType/>
  <cp:contentStatus/>
</cp:coreProperties>
</file>